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5" windowWidth="15135" windowHeight="7890"/>
  </bookViews>
  <sheets>
    <sheet name="01.10.2020" sheetId="1" r:id="rId1"/>
  </sheets>
  <definedNames>
    <definedName name="Z_94FFFF2F_E434_4586_88EB_CD5879477CA6_.wvu.Cols" localSheetId="0" hidden="1">'01.10.2020'!$G:$G</definedName>
    <definedName name="Z_94FFFF2F_E434_4586_88EB_CD5879477CA6_.wvu.PrintArea" localSheetId="0" hidden="1">'01.10.2020'!$A$1:$K$55</definedName>
    <definedName name="Z_94FFFF2F_E434_4586_88EB_CD5879477CA6_.wvu.PrintTitles" localSheetId="0" hidden="1">'01.10.2020'!$2:$5</definedName>
    <definedName name="Z_94FFFF2F_E434_4586_88EB_CD5879477CA6_.wvu.Rows" localSheetId="0" hidden="1">'01.10.2020'!$31:$31</definedName>
    <definedName name="Z_E11F0E49_85B5_4F20_BD5A_A5F895CB6C3F_.wvu.Cols" localSheetId="0" hidden="1">'01.10.2020'!$G:$G</definedName>
    <definedName name="Z_E11F0E49_85B5_4F20_BD5A_A5F895CB6C3F_.wvu.PrintArea" localSheetId="0" hidden="1">'01.10.2020'!$A$1:$K$55</definedName>
    <definedName name="Z_E11F0E49_85B5_4F20_BD5A_A5F895CB6C3F_.wvu.PrintTitles" localSheetId="0" hidden="1">'01.10.2020'!$2:$5</definedName>
    <definedName name="Z_E11F0E49_85B5_4F20_BD5A_A5F895CB6C3F_.wvu.Rows" localSheetId="0" hidden="1">'01.10.2020'!$31:$31</definedName>
    <definedName name="_xlnm.Print_Titles" localSheetId="0">'01.10.2020'!$2:$5</definedName>
    <definedName name="_xlnm.Print_Area" localSheetId="0">'01.10.2020'!$A$1:$K$55</definedName>
  </definedNames>
  <calcPr calcId="145621"/>
  <customWorkbookViews>
    <customWorkbookView name="МБУЦБО - Личное представление" guid="{94FFFF2F-E434-4586-88EB-CD5879477CA6}" mergeInterval="0" personalView="1" maximized="1" xWindow="1" yWindow="1" windowWidth="1680" windowHeight="829" activeSheetId="1"/>
    <customWorkbookView name="Бухгалтер - Личное представление" guid="{E11F0E49-85B5-4F20-BD5A-A5F895CB6C3F}" mergeInterval="0" personalView="1" maximized="1" windowWidth="1276" windowHeight="779" activeSheetId="1"/>
  </customWorkbookViews>
</workbook>
</file>

<file path=xl/calcChain.xml><?xml version="1.0" encoding="utf-8"?>
<calcChain xmlns="http://schemas.openxmlformats.org/spreadsheetml/2006/main">
  <c r="J52" i="1" l="1"/>
  <c r="H51" i="1"/>
  <c r="J50" i="1"/>
  <c r="I50" i="1"/>
  <c r="I46" i="1"/>
  <c r="H42" i="1"/>
  <c r="I39" i="1"/>
  <c r="I38" i="1"/>
  <c r="I32" i="1"/>
  <c r="I30" i="1"/>
  <c r="H24" i="1"/>
  <c r="I22" i="1"/>
  <c r="H22" i="1"/>
  <c r="H19" i="1"/>
  <c r="H17" i="1"/>
  <c r="H15" i="1"/>
  <c r="I14" i="1"/>
  <c r="I13" i="1"/>
  <c r="I8" i="1"/>
  <c r="I7" i="1"/>
  <c r="I28" i="1" l="1"/>
  <c r="I12" i="1"/>
  <c r="I6" i="1"/>
  <c r="J6" i="1"/>
  <c r="J12" i="1"/>
  <c r="J28" i="1"/>
  <c r="H12" i="1" l="1"/>
  <c r="H28" i="1"/>
  <c r="H6" i="1"/>
  <c r="I49" i="1" l="1"/>
  <c r="J49" i="1"/>
  <c r="I45" i="1"/>
  <c r="J45" i="1"/>
  <c r="I41" i="1"/>
  <c r="I37" i="1"/>
  <c r="J37" i="1"/>
  <c r="I54" i="1" l="1"/>
  <c r="H37" i="1" l="1"/>
  <c r="H45" i="1"/>
  <c r="H49" i="1"/>
  <c r="G6" i="1" l="1"/>
  <c r="G12" i="1"/>
  <c r="G28" i="1"/>
  <c r="G37" i="1"/>
  <c r="G41" i="1"/>
  <c r="H41" i="1"/>
  <c r="H54" i="1" s="1"/>
  <c r="J41" i="1"/>
  <c r="J54" i="1" s="1"/>
  <c r="G45" i="1"/>
  <c r="G49" i="1"/>
  <c r="G54" i="1" l="1"/>
</calcChain>
</file>

<file path=xl/sharedStrings.xml><?xml version="1.0" encoding="utf-8"?>
<sst xmlns="http://schemas.openxmlformats.org/spreadsheetml/2006/main" count="166" uniqueCount="133">
  <si>
    <t>Исполнитель: Рябухина Е.Н. 4-15-40, Голотвина Н.Г. 2-60-47</t>
  </si>
  <si>
    <t>ВСЕГО по программе "РАЗВИТИЕ ОБРАЗОВАНИЯ"</t>
  </si>
  <si>
    <t>Х</t>
  </si>
  <si>
    <t>Контрольное событие программы</t>
  </si>
  <si>
    <t>Подпрограмма  7. «Обеспечение реализации государственной программы Белокалитвинского района «Развитие образования»</t>
  </si>
  <si>
    <t>7.</t>
  </si>
  <si>
    <t xml:space="preserve">Подпрограмма  6. «Обеспечение деятельности  «Центра бухгалтерского обслуживания учреждений образования» </t>
  </si>
  <si>
    <t>6.</t>
  </si>
  <si>
    <t>5.2.</t>
  </si>
  <si>
    <t>5.1</t>
  </si>
  <si>
    <t>Подпрограмма  5. «Обеспечение деятельности   «Информационно-методического центра»</t>
  </si>
  <si>
    <t>5.</t>
  </si>
  <si>
    <t>Подпрограмма  4. «Обеспечение деятельности  «Центра психолого-медико-социального сопровождения»</t>
  </si>
  <si>
    <t>4</t>
  </si>
  <si>
    <t>Доведение заработной платы педагогических работников в рамках реализации Указа Президента от 07.05.2012г. №597</t>
  </si>
  <si>
    <t>3.3.</t>
  </si>
  <si>
    <t>3.2.</t>
  </si>
  <si>
    <t>3.1.</t>
  </si>
  <si>
    <t>Подпрограмма 3 .«Развитие дополнительного образования»</t>
  </si>
  <si>
    <t>3</t>
  </si>
  <si>
    <t>2.5.</t>
  </si>
  <si>
    <t>2.4.</t>
  </si>
  <si>
    <t>2.2</t>
  </si>
  <si>
    <t>2.1</t>
  </si>
  <si>
    <t>Подпрограмма 2. «Развитие общего образования»</t>
  </si>
  <si>
    <t>2</t>
  </si>
  <si>
    <t>1.3.</t>
  </si>
  <si>
    <t>1.2.</t>
  </si>
  <si>
    <t>1.1.</t>
  </si>
  <si>
    <t>Подпрограмма 1. «Развитие дошкольного образования»</t>
  </si>
  <si>
    <t>1</t>
  </si>
  <si>
    <t>предусмотрено муниципальной программой</t>
  </si>
  <si>
    <t>Фактическая дата окончания реализации мероприятия, наступление контрольного события</t>
  </si>
  <si>
    <t>Результат реализации мероприятия (краткое описание)</t>
  </si>
  <si>
    <t>№ п/п</t>
  </si>
  <si>
    <t>1.4.</t>
  </si>
  <si>
    <t>Расходы местного бюджетана реализацию муниципальной программы, тыс.руб.</t>
  </si>
  <si>
    <t>предусмотрено сводной бюджетной росписью</t>
  </si>
  <si>
    <t>Номер и наименование</t>
  </si>
  <si>
    <t>Ответственный исполнитель, соисполнитель, участник (должность/ ФИО)</t>
  </si>
  <si>
    <t>Объемы неосвоиных средств и причины их неосвоения.</t>
  </si>
  <si>
    <t>ОМ 1.1: Финансовое обеспечение выполнения муниципальных заданий в дошкольных обра-зовательных организациях</t>
  </si>
  <si>
    <t>ОМ 1.3: Газификация объектов образования</t>
  </si>
  <si>
    <t>ОМ 1.2: Финансовое обеспечение дошкольных образовательных организаций в части субсидий на иные цели</t>
  </si>
  <si>
    <t>ОМ 2.2: Финансовое обеспечение общеобразовательных организаций в части субсидий на иные цели</t>
  </si>
  <si>
    <t>ОМ 2.1: Выполнения муниципальных заданий в общеобразовательных организациях</t>
  </si>
  <si>
    <t>ОМ 2.3: Всеобуч по плаванию</t>
  </si>
  <si>
    <t>ОМ 2.4: Газификация объектов образования</t>
  </si>
  <si>
    <t>ОМ 3.1: Финансовое обеспечение выполнения муниципальных заданий в организациях дополнительного образования</t>
  </si>
  <si>
    <t>ОМ 3.2: Финансовое обеспечение организаций дополнительного образования в части субсидий на иные цели</t>
  </si>
  <si>
    <t>ОМ 3.3: Доведение заработной платы педагогических работников в рамках реализации Указа Президента от 07.05.2012 №597</t>
  </si>
  <si>
    <t>ОМ 4.1: Финансовое обеспечение деятельности «Центра психолого-медико-социального сопровождения»</t>
  </si>
  <si>
    <t>ОМ 4.2: Субсидии на иные цели «Центра психолого-медико-социального сопровождения»</t>
  </si>
  <si>
    <t>4.2.</t>
  </si>
  <si>
    <t>4.1.</t>
  </si>
  <si>
    <t xml:space="preserve"> ОМ 5.1: Финансовое обеспечение деятельности «Информационно-методического центра»</t>
  </si>
  <si>
    <t>ОМ 5.2: Субсидии на иные цели «Информационно-методического центра»</t>
  </si>
  <si>
    <t>ОМ 6.1: Финансовое обеспечение деятельности «Центра бухгалтерского обслуживания учреждений образования»</t>
  </si>
  <si>
    <t>ОМ 6.2: Субсидии на иные цели «Центра бухгалтерского обслуживания учреждений образования»</t>
  </si>
  <si>
    <t>6.1.</t>
  </si>
  <si>
    <t>6.2.</t>
  </si>
  <si>
    <t>ОМ 7.1: Обеспечение деятельности Аппарата управления</t>
  </si>
  <si>
    <t>ОМ 7.2: Диспансеризация муниципальных служащих</t>
  </si>
  <si>
    <t>ОМ 7.3: Развитие материально-технической базы</t>
  </si>
  <si>
    <t>7.3.</t>
  </si>
  <si>
    <t>7.2.</t>
  </si>
  <si>
    <t>7.1.</t>
  </si>
  <si>
    <t xml:space="preserve">Фактическая дата начала реализации </t>
  </si>
  <si>
    <t>ОМ 1.9: Приобретение основных средств за счет средств Резервного фонда</t>
  </si>
  <si>
    <t>ОМ 2.6: Расходы на проведение мероприятий по энер-госбережению в части замены существующих деревянных окон и наружных дверных блоков в муниципальных общеобразовательных организациях</t>
  </si>
  <si>
    <t>ОМ 2.8: Капитальный ремонт образовательных организаций (за исключением аварийных)</t>
  </si>
  <si>
    <t>ОМ 2.9: Расходы на мероприятия по антитеррористической защищености</t>
  </si>
  <si>
    <t>ОМ 2.10: Приобретение транспортных средств (автобусов) для перевозки детей</t>
  </si>
  <si>
    <t>ОМ 2.12: Приобретение основных средств за счет средств Резервного фонда</t>
  </si>
  <si>
    <t>ОМ 2.13: Мероприятия по созданию новых мест в общеобразовательных организациях</t>
  </si>
  <si>
    <t>ОМ  2.15. Расходы  на обновление материально-технической базы для формирования у обучающихся современных 
и гуманитарных навыков.</t>
  </si>
  <si>
    <t>ОМ 2.18.  Ежемесячное денежное вознаграждение за классное руководство педагогическим работника</t>
  </si>
  <si>
    <t>ОМ 2.19:Организация питания 1-4 классов</t>
  </si>
  <si>
    <t>ОМ 2.14: Реализация регионального проекта «Современная школа». Создание (обновление) материально-технической базы для реализации основных и допол-нительных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</si>
  <si>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3.5.</t>
  </si>
  <si>
    <t>О.М. 3.6:Приобретение основных средств за счет средств Резервного фонда</t>
  </si>
  <si>
    <t>ОМ 3.5: Расходы на мероприятия по антитеррористической защищености</t>
  </si>
  <si>
    <t>ОМ 3.4: Расходы на приобретение школьных автобусов</t>
  </si>
  <si>
    <t>3.4.</t>
  </si>
  <si>
    <t>3.6.,</t>
  </si>
  <si>
    <t>2.3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</si>
  <si>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</si>
  <si>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</si>
  <si>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</si>
  <si>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</si>
  <si>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</si>
  <si>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</si>
  <si>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</si>
  <si>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</si>
  <si>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</si>
  <si>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Начальник      Отдела образования      Кащеева И.А., дошкольные образовательные организации</t>
  </si>
  <si>
    <t>Начальник      Отдела образования      Кащеева И.А., общеобразовательные организации</t>
  </si>
  <si>
    <t xml:space="preserve">Директор         МБОУ ППМС
Гетман С.И.
</t>
  </si>
  <si>
    <t xml:space="preserve">И.о. заведующей     МБОУ ИМЦ    Мамонова Е.С </t>
  </si>
  <si>
    <t>Директор            МБУ ЦБО   Волохова Н.В.</t>
  </si>
  <si>
    <t>Начальник      Отдела образования   Кащеева И.А.</t>
  </si>
  <si>
    <t>Начальник      Отдела образования     Кащеева И.А., организации дополнительного образования</t>
  </si>
  <si>
    <t>Отчет об исполнении плана реализации муниципальной программы Белокалитвинского района "Развитие образования" за период 9 месяцев 2020г.</t>
  </si>
  <si>
    <t>Создание дополнительных дошкольных мест в муниципальных образовательных организациях различных типов.</t>
  </si>
  <si>
    <t xml:space="preserve">Предоставление всем детям-инвалидам возможности освоения образовательной программы дошкольного образования.
Улучшение условия для развития педагогического потенциала, выявления и поддержки лучших педагогических работников Белокалитвинского района.
</t>
  </si>
  <si>
    <t xml:space="preserve">Расширение возможностей для участия обучающихся по программам дошкольного образования в олимпиадах
и конкурсах различного уровня с целью выявления одаренных детей, реализации их творческого потенциала.        Повышение эксплуатационной надежности строительных конструкций и систем инженерно-технического обеспечения, ликвидация аварийности, создание современной инфраструктуры дошкольных образовательных организаций в Белокалитвинском районе.
</t>
  </si>
  <si>
    <t xml:space="preserve">Обеспечение односменного режима обучения в муниципальных общеобразовательных организациях за счет создания новых мест вобщеобразовательных организациях, в том числе путем строи-тельства школ с использованием типовых и экономически эффективных проектов и модернизации существующей инфраструктуры школ (капитальный ремонт, реконструкция, пристройка к зданиям школ). Предоставление детям-инвалидам возможности освоения образовательных программ в форме дистанционного образования. </t>
  </si>
  <si>
    <t>Массовое обучение плаванию младших школьников и выявление перспективных детей для серьезных занятий спортом</t>
  </si>
  <si>
    <t>Перевод котельных общеобразовательных организаций с твердого топлива на газ</t>
  </si>
  <si>
    <t>Сокращение количества зданий и сооружений  общеобразовательной сферы района, нуждающихся в капитальном ремонте</t>
  </si>
  <si>
    <t>Улучшение условий получения детми основного общего образования в муниципальных общеобразовательных  организациях за счет совершенствования материально-технической базы</t>
  </si>
  <si>
    <t xml:space="preserve">Обеспечение безопасных и комфортных условий осуществления образовательной деятельности в муниципальных общеобразовательных организациях детей путем проведения мероприятий  по антитеррористической защищенности </t>
  </si>
  <si>
    <t>Обеспечение безопасных и комфортных условий для обучающихся муниципальных образовательных организаций в результате приобретения транспортных средств</t>
  </si>
  <si>
    <t>строительство общеобразовательной организации в г. Белая Калитва мкр. Заречный; строительство здания начальной школы МБОУ СОШ № 5.</t>
  </si>
  <si>
    <t xml:space="preserve">Увеличение энергосбережения в связи с заменой существующих деревянных окон и наружных дверных блоков в муниципальных общеобразовательных организациях Белокалитвинского района 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</si>
  <si>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</si>
  <si>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Создание на базе общеобразовательных организаций  Центров образования цифрового и гуманитарного профилей  "Точка роста" в рамках регионального проекта "Современная школа (Ростовская область)"</t>
  </si>
  <si>
    <t>Выплата ежемесячного денежного вознаграждения за классное руководство педагогическим работникам</t>
  </si>
  <si>
    <t xml:space="preserve">Организация питания для учащихся 1-4 классов </t>
  </si>
  <si>
    <t>Улучшить условия для развития педагогического потенциала, выявления и поддержки лучших педагогических работников дополнительного образования Белокалитвинского района.</t>
  </si>
  <si>
    <t>Улучшение  условий пребывания детей в образовательных организациях дополнительного образования, ликвидация  аварийности, повышение эксплуатационной надежности строительных конструкций и систем инженернотехнического обеспечения.</t>
  </si>
  <si>
    <t>Расширить возможности для участия обучающихся по программам дополнительного образования в олимпиадах и конкурсах различного уровня с целью выявления одаренных детей, реализации их творческого потенциала.</t>
  </si>
  <si>
    <t>Обеспечение безопасных и комфортных условий для воспитанников организаций дополнительного обоазования спортивной направленности  в результате приобретения транспортных средств</t>
  </si>
  <si>
    <t xml:space="preserve">Обеспечение безопасных и комфортных условий осуществления образовательной деятельности в муниципальных организациях  дополнительного образования детей путем проведения мероприятий  по антитеррористической защищенности </t>
  </si>
  <si>
    <t>Улучшение условий получения детми дополнительного образования в муниципальных организациях дополнительного образования  за счет совершенствования материально-технической базы</t>
  </si>
  <si>
    <t xml:space="preserve">Улучшить условия для развития педагогического потенциала, выявления и поддержки лучших педа-гогических работников Белокалитвинского рай-она;
- расширить возможности для обучающихся по до-полнительным образова-тельным программам по оказанию психолого-педагогической и медико-социальной помощи.
 </t>
  </si>
  <si>
    <t xml:space="preserve">Улучшить условия для развития педагогического потенциала, выявления и поддержки лучших педагогических работников Белокалитвинского района.
Повысить качество предоставляемых государственных услуг в образовательных организациях Белокалитвинского района.
 </t>
  </si>
  <si>
    <t xml:space="preserve">Обеспечить эффективный контроль за целевым и рациональным использованием материальных и финансовых ресурсов.                      Обеспечить высокую эффективность планирования развития образовательного комплекса Белокалитвинского района.
Обеспечить соблюдение и укрепление финансово-хозяйственной дисциплины.
</t>
  </si>
  <si>
    <t xml:space="preserve">Сформировать эффективную систему непрерывного профессионального развития педагогов.
</t>
  </si>
  <si>
    <t>факт на 01.10.2020</t>
  </si>
  <si>
    <t>Сформировать единую образовательную информационную среду.</t>
  </si>
  <si>
    <t>Эффективно использовать информационные и телекоммуникационные технологии в деятельности органов исполнительной власти Белокалитвинского района.</t>
  </si>
  <si>
    <t>Обеспечить эффективное управление в системе образования. Обеспечить высокую эффективность планирования развития образовательного комплекса Белокалитвинского района.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</si>
</sst>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0"/>
      <name val="Arial"/>
    </font>
    <font>
      <sz val="10"/>
      <color rgb="FFFF0000"/>
      <name val="Arial"/>
      <family val="2"/>
      <charset val="204"/>
    </font>
    <font>
      <sz val="11"/>
      <name val="Times New Roman"/>
      <family val="1"/>
      <charset val="204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7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164" fontId="0" fillId="2" borderId="0" xfId="0" applyNumberFormat="1" applyFill="1"/>
    <xf numFmtId="0" fontId="2" fillId="2" borderId="0" xfId="0" applyFont="1" applyFill="1" applyBorder="1"/>
    <xf numFmtId="0" fontId="0" fillId="2" borderId="0" xfId="0" applyFill="1" applyBorder="1"/>
    <xf numFmtId="0" fontId="9" fillId="2" borderId="0" xfId="0" applyFont="1" applyFill="1" applyBorder="1" applyAlignment="1"/>
    <xf numFmtId="0" fontId="5" fillId="2" borderId="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justify" vertical="top" wrapText="1"/>
    </xf>
    <xf numFmtId="0" fontId="5" fillId="2" borderId="7" xfId="0" applyFont="1" applyFill="1" applyBorder="1" applyAlignment="1">
      <alignment horizontal="justify" vertical="top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top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justify" vertical="top" wrapText="1"/>
    </xf>
    <xf numFmtId="49" fontId="10" fillId="2" borderId="1" xfId="0" applyNumberFormat="1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14" fontId="5" fillId="2" borderId="5" xfId="0" applyNumberFormat="1" applyFont="1" applyFill="1" applyBorder="1" applyAlignment="1">
      <alignment vertical="center" wrapText="1"/>
    </xf>
    <xf numFmtId="49" fontId="5" fillId="2" borderId="5" xfId="0" applyNumberFormat="1" applyFont="1" applyFill="1" applyBorder="1" applyAlignment="1">
      <alignment horizontal="center" vertical="top" wrapText="1"/>
    </xf>
    <xf numFmtId="164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5" xfId="0" quotePrefix="1" applyFont="1" applyFill="1" applyBorder="1" applyAlignment="1">
      <alignment horizontal="justify" wrapText="1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justify" wrapText="1"/>
    </xf>
    <xf numFmtId="0" fontId="9" fillId="2" borderId="1" xfId="0" applyFont="1" applyFill="1" applyBorder="1" applyAlignment="1">
      <alignment horizontal="justify" wrapText="1"/>
    </xf>
    <xf numFmtId="164" fontId="10" fillId="2" borderId="2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4" fontId="5" fillId="2" borderId="6" xfId="0" applyNumberFormat="1" applyFont="1" applyFill="1" applyBorder="1" applyAlignment="1">
      <alignment vertical="center" wrapText="1"/>
    </xf>
    <xf numFmtId="0" fontId="5" fillId="2" borderId="6" xfId="0" quotePrefix="1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top" wrapText="1"/>
    </xf>
    <xf numFmtId="0" fontId="5" fillId="2" borderId="5" xfId="0" applyFont="1" applyFill="1" applyBorder="1" applyAlignment="1">
      <alignment horizontal="justify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justify" vertical="top" wrapText="1"/>
    </xf>
    <xf numFmtId="0" fontId="10" fillId="2" borderId="2" xfId="0" applyFont="1" applyFill="1" applyBorder="1" applyAlignment="1">
      <alignment horizontal="justify" vertical="top" wrapText="1"/>
    </xf>
    <xf numFmtId="0" fontId="5" fillId="2" borderId="8" xfId="0" applyFont="1" applyFill="1" applyBorder="1" applyAlignment="1">
      <alignment horizontal="justify" vertical="top" wrapText="1"/>
    </xf>
    <xf numFmtId="0" fontId="5" fillId="0" borderId="2" xfId="0" applyFont="1" applyFill="1" applyBorder="1" applyAlignment="1">
      <alignment horizontal="justify" vertical="top" wrapText="1"/>
    </xf>
    <xf numFmtId="14" fontId="5" fillId="2" borderId="9" xfId="0" applyNumberFormat="1" applyFont="1" applyFill="1" applyBorder="1" applyAlignment="1">
      <alignment vertical="center" wrapText="1"/>
    </xf>
    <xf numFmtId="14" fontId="5" fillId="2" borderId="8" xfId="0" applyNumberFormat="1" applyFont="1" applyFill="1" applyBorder="1" applyAlignment="1">
      <alignment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164" fontId="5" fillId="0" borderId="1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top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justify" vertical="top" wrapText="1"/>
    </xf>
    <xf numFmtId="14" fontId="5" fillId="2" borderId="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justify" vertical="top" wrapText="1"/>
    </xf>
    <xf numFmtId="0" fontId="5" fillId="2" borderId="7" xfId="0" applyFont="1" applyFill="1" applyBorder="1" applyAlignment="1">
      <alignment horizontal="justify" vertical="top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5" fillId="2" borderId="1" xfId="0" applyFont="1" applyFill="1" applyBorder="1" applyAlignment="1">
      <alignment vertical="top" wrapText="1"/>
    </xf>
    <xf numFmtId="164" fontId="5" fillId="2" borderId="10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5" fillId="2" borderId="7" xfId="0" quotePrefix="1" applyFont="1" applyFill="1" applyBorder="1" applyAlignment="1">
      <alignment horizontal="justify" vertical="top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justify" vertical="top" wrapText="1"/>
    </xf>
    <xf numFmtId="0" fontId="5" fillId="2" borderId="14" xfId="0" applyFont="1" applyFill="1" applyBorder="1" applyAlignment="1">
      <alignment horizontal="justify" vertical="top" wrapText="1"/>
    </xf>
    <xf numFmtId="0" fontId="5" fillId="2" borderId="4" xfId="0" applyFont="1" applyFill="1" applyBorder="1" applyAlignment="1">
      <alignment horizontal="justify" vertical="top" wrapText="1"/>
    </xf>
    <xf numFmtId="0" fontId="5" fillId="2" borderId="3" xfId="0" applyFont="1" applyFill="1" applyBorder="1" applyAlignment="1">
      <alignment horizontal="justify" vertical="top" wrapText="1"/>
    </xf>
    <xf numFmtId="0" fontId="2" fillId="2" borderId="0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horizontal="justify" vertical="top" wrapText="1"/>
    </xf>
    <xf numFmtId="0" fontId="5" fillId="2" borderId="15" xfId="0" applyFont="1" applyFill="1" applyBorder="1" applyAlignment="1">
      <alignment horizontal="justify" vertical="top" wrapText="1"/>
    </xf>
    <xf numFmtId="0" fontId="5" fillId="2" borderId="13" xfId="0" applyFont="1" applyFill="1" applyBorder="1" applyAlignment="1">
      <alignment horizontal="justify" vertical="top" wrapText="1"/>
    </xf>
    <xf numFmtId="0" fontId="5" fillId="2" borderId="8" xfId="0" applyFont="1" applyFill="1" applyBorder="1" applyAlignment="1">
      <alignment horizontal="justify" vertical="top" wrapText="1"/>
    </xf>
    <xf numFmtId="0" fontId="5" fillId="2" borderId="11" xfId="0" applyFont="1" applyFill="1" applyBorder="1" applyAlignment="1">
      <alignment horizontal="justify" vertical="top" wrapText="1"/>
    </xf>
    <xf numFmtId="0" fontId="5" fillId="2" borderId="7" xfId="0" quotePrefix="1" applyFont="1" applyFill="1" applyBorder="1" applyAlignment="1">
      <alignment horizontal="justify" vertical="top" wrapText="1"/>
    </xf>
    <xf numFmtId="0" fontId="5" fillId="2" borderId="6" xfId="0" applyFont="1" applyFill="1" applyBorder="1" applyAlignment="1">
      <alignment horizontal="justify" vertical="top" wrapText="1"/>
    </xf>
    <xf numFmtId="0" fontId="5" fillId="2" borderId="5" xfId="0" applyFont="1" applyFill="1" applyBorder="1" applyAlignment="1">
      <alignment horizontal="justify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14" fontId="5" fillId="2" borderId="7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14" fontId="5" fillId="2" borderId="13" xfId="0" applyNumberFormat="1" applyFont="1" applyFill="1" applyBorder="1" applyAlignment="1">
      <alignment horizontal="center" vertical="center" wrapText="1"/>
    </xf>
    <xf numFmtId="14" fontId="5" fillId="2" borderId="12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justify" vertical="top" wrapText="1"/>
    </xf>
    <xf numFmtId="0" fontId="5" fillId="2" borderId="10" xfId="0" quotePrefix="1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164" fontId="10" fillId="2" borderId="7" xfId="0" applyNumberFormat="1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top" wrapText="1"/>
    </xf>
    <xf numFmtId="14" fontId="5" fillId="2" borderId="10" xfId="0" applyNumberFormat="1" applyFont="1" applyFill="1" applyBorder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0" fontId="0" fillId="0" borderId="5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D57"/>
  <sheetViews>
    <sheetView tabSelected="1" view="pageBreakPreview" topLeftCell="A10" zoomScaleSheetLayoutView="100" workbookViewId="0">
      <selection activeCell="I48" sqref="I48"/>
    </sheetView>
  </sheetViews>
  <sheetFormatPr defaultRowHeight="12.75" x14ac:dyDescent="0.2"/>
  <cols>
    <col min="1" max="1" width="6.42578125" style="4" customWidth="1"/>
    <col min="2" max="2" width="29.7109375" style="4" customWidth="1"/>
    <col min="3" max="3" width="15.5703125" style="4" customWidth="1"/>
    <col min="4" max="4" width="33" style="4" customWidth="1"/>
    <col min="5" max="6" width="14.7109375" style="4" customWidth="1"/>
    <col min="7" max="7" width="0.140625" style="4" customWidth="1"/>
    <col min="8" max="9" width="17.85546875" style="77" customWidth="1"/>
    <col min="10" max="10" width="16.42578125" style="77" customWidth="1"/>
    <col min="11" max="11" width="15.28515625" style="4" customWidth="1"/>
    <col min="12" max="12" width="15.28515625" style="3" customWidth="1"/>
    <col min="13" max="16384" width="9.140625" style="4"/>
  </cols>
  <sheetData>
    <row r="1" spans="1:12" s="2" customFormat="1" ht="23.25" customHeight="1" x14ac:dyDescent="0.2">
      <c r="A1" s="101" t="s">
        <v>102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"/>
    </row>
    <row r="2" spans="1:12" s="6" customFormat="1" ht="19.5" customHeight="1" x14ac:dyDescent="0.2">
      <c r="A2" s="102" t="s">
        <v>34</v>
      </c>
      <c r="B2" s="102" t="s">
        <v>38</v>
      </c>
      <c r="C2" s="102" t="s">
        <v>39</v>
      </c>
      <c r="D2" s="103" t="s">
        <v>33</v>
      </c>
      <c r="E2" s="103" t="s">
        <v>67</v>
      </c>
      <c r="F2" s="106" t="s">
        <v>32</v>
      </c>
      <c r="G2" s="17"/>
      <c r="H2" s="107" t="s">
        <v>36</v>
      </c>
      <c r="I2" s="108"/>
      <c r="J2" s="109"/>
      <c r="K2" s="103" t="s">
        <v>40</v>
      </c>
      <c r="L2" s="5"/>
    </row>
    <row r="3" spans="1:12" s="8" customFormat="1" ht="13.5" customHeight="1" x14ac:dyDescent="0.2">
      <c r="A3" s="102"/>
      <c r="B3" s="102"/>
      <c r="C3" s="102"/>
      <c r="D3" s="104"/>
      <c r="E3" s="104"/>
      <c r="F3" s="106"/>
      <c r="G3" s="17"/>
      <c r="H3" s="110"/>
      <c r="I3" s="111"/>
      <c r="J3" s="112"/>
      <c r="K3" s="104"/>
      <c r="L3" s="7"/>
    </row>
    <row r="4" spans="1:12" s="8" customFormat="1" ht="62.25" customHeight="1" x14ac:dyDescent="0.2">
      <c r="A4" s="102"/>
      <c r="B4" s="102"/>
      <c r="C4" s="102"/>
      <c r="D4" s="105"/>
      <c r="E4" s="105"/>
      <c r="F4" s="106"/>
      <c r="G4" s="18"/>
      <c r="H4" s="64" t="s">
        <v>31</v>
      </c>
      <c r="I4" s="64" t="s">
        <v>37</v>
      </c>
      <c r="J4" s="64" t="s">
        <v>129</v>
      </c>
      <c r="K4" s="105"/>
      <c r="L4" s="7"/>
    </row>
    <row r="5" spans="1:12" s="8" customFormat="1" ht="10.5" customHeight="1" x14ac:dyDescent="0.2">
      <c r="A5" s="19">
        <v>1</v>
      </c>
      <c r="B5" s="19">
        <v>2</v>
      </c>
      <c r="C5" s="19">
        <v>3</v>
      </c>
      <c r="D5" s="20">
        <v>4</v>
      </c>
      <c r="E5" s="20">
        <v>5</v>
      </c>
      <c r="F5" s="19">
        <v>6</v>
      </c>
      <c r="G5" s="21">
        <v>11</v>
      </c>
      <c r="H5" s="65">
        <v>7</v>
      </c>
      <c r="I5" s="65"/>
      <c r="J5" s="65">
        <v>8</v>
      </c>
      <c r="K5" s="22">
        <v>9</v>
      </c>
      <c r="L5" s="7"/>
    </row>
    <row r="6" spans="1:12" s="10" customFormat="1" ht="41.25" customHeight="1" x14ac:dyDescent="0.2">
      <c r="A6" s="23" t="s">
        <v>30</v>
      </c>
      <c r="B6" s="24" t="s">
        <v>29</v>
      </c>
      <c r="C6" s="127" t="s">
        <v>95</v>
      </c>
      <c r="D6" s="25" t="s">
        <v>103</v>
      </c>
      <c r="E6" s="130">
        <v>43831</v>
      </c>
      <c r="F6" s="130">
        <v>44196</v>
      </c>
      <c r="G6" s="26" t="e">
        <f>G7+G8+#REF!+G9</f>
        <v>#REF!</v>
      </c>
      <c r="H6" s="66">
        <f>H7+H8+H9+H10</f>
        <v>433750.4</v>
      </c>
      <c r="I6" s="66">
        <f t="shared" ref="I6:J6" si="0">I7+I8+I9+I10</f>
        <v>405950.4</v>
      </c>
      <c r="J6" s="66">
        <f t="shared" si="0"/>
        <v>285187.7</v>
      </c>
      <c r="K6" s="143"/>
      <c r="L6" s="9"/>
    </row>
    <row r="7" spans="1:12" s="10" customFormat="1" ht="54.75" customHeight="1" x14ac:dyDescent="0.2">
      <c r="A7" s="23" t="s">
        <v>28</v>
      </c>
      <c r="B7" s="28" t="s">
        <v>41</v>
      </c>
      <c r="C7" s="128"/>
      <c r="D7" s="125" t="s">
        <v>104</v>
      </c>
      <c r="E7" s="131"/>
      <c r="F7" s="131"/>
      <c r="G7" s="29">
        <v>117497.5</v>
      </c>
      <c r="H7" s="78">
        <v>422224.5</v>
      </c>
      <c r="I7" s="78">
        <f>142689.8+251734.7</f>
        <v>394424.5</v>
      </c>
      <c r="J7" s="78">
        <v>276930.90000000002</v>
      </c>
      <c r="K7" s="144"/>
      <c r="L7" s="11"/>
    </row>
    <row r="8" spans="1:12" s="10" customFormat="1" ht="51" customHeight="1" x14ac:dyDescent="0.2">
      <c r="A8" s="31" t="s">
        <v>27</v>
      </c>
      <c r="B8" s="28" t="s">
        <v>43</v>
      </c>
      <c r="C8" s="128"/>
      <c r="D8" s="125"/>
      <c r="E8" s="131"/>
      <c r="F8" s="131"/>
      <c r="G8" s="29">
        <v>0</v>
      </c>
      <c r="H8" s="78">
        <v>8571.7000000000007</v>
      </c>
      <c r="I8" s="78">
        <f>5741.7+380+2296.9+153.1</f>
        <v>8571.7000000000007</v>
      </c>
      <c r="J8" s="78">
        <v>6129.2</v>
      </c>
      <c r="K8" s="144"/>
      <c r="L8" s="9"/>
    </row>
    <row r="9" spans="1:12" s="10" customFormat="1" ht="36.75" customHeight="1" x14ac:dyDescent="0.2">
      <c r="A9" s="32" t="s">
        <v>26</v>
      </c>
      <c r="B9" s="28" t="s">
        <v>42</v>
      </c>
      <c r="C9" s="128"/>
      <c r="D9" s="125" t="s">
        <v>105</v>
      </c>
      <c r="E9" s="131"/>
      <c r="F9" s="131"/>
      <c r="G9" s="29">
        <v>138782.9</v>
      </c>
      <c r="H9" s="68">
        <v>1934.2</v>
      </c>
      <c r="I9" s="68">
        <v>1934.2</v>
      </c>
      <c r="J9" s="68">
        <v>1107.5999999999999</v>
      </c>
      <c r="K9" s="144"/>
      <c r="L9" s="12"/>
    </row>
    <row r="10" spans="1:12" s="10" customFormat="1" ht="148.5" customHeight="1" x14ac:dyDescent="0.2">
      <c r="A10" s="23" t="s">
        <v>35</v>
      </c>
      <c r="B10" s="28" t="s">
        <v>68</v>
      </c>
      <c r="C10" s="128"/>
      <c r="D10" s="126"/>
      <c r="E10" s="131"/>
      <c r="F10" s="131"/>
      <c r="G10" s="29"/>
      <c r="H10" s="69">
        <v>1020</v>
      </c>
      <c r="I10" s="69">
        <v>1020</v>
      </c>
      <c r="J10" s="69">
        <v>1020</v>
      </c>
      <c r="K10" s="144"/>
      <c r="L10" s="12"/>
    </row>
    <row r="11" spans="1:12" s="10" customFormat="1" ht="16.5" customHeight="1" x14ac:dyDescent="0.2">
      <c r="A11" s="23"/>
      <c r="B11" s="35" t="s">
        <v>3</v>
      </c>
      <c r="C11" s="113"/>
      <c r="D11" s="114"/>
      <c r="E11" s="115"/>
      <c r="F11" s="116"/>
      <c r="G11" s="29"/>
      <c r="H11" s="70" t="s">
        <v>2</v>
      </c>
      <c r="I11" s="70" t="s">
        <v>2</v>
      </c>
      <c r="J11" s="70" t="s">
        <v>2</v>
      </c>
      <c r="K11" s="50" t="s">
        <v>2</v>
      </c>
      <c r="L11" s="11"/>
    </row>
    <row r="12" spans="1:12" s="10" customFormat="1" ht="30" customHeight="1" x14ac:dyDescent="0.2">
      <c r="A12" s="36" t="s">
        <v>25</v>
      </c>
      <c r="B12" s="24" t="s">
        <v>24</v>
      </c>
      <c r="C12" s="98" t="s">
        <v>96</v>
      </c>
      <c r="D12" s="146" t="s">
        <v>106</v>
      </c>
      <c r="E12" s="130">
        <v>43831</v>
      </c>
      <c r="F12" s="130">
        <v>44196</v>
      </c>
      <c r="G12" s="27" t="e">
        <f>G13+#REF!+G14+#REF!+#REF!</f>
        <v>#REF!</v>
      </c>
      <c r="H12" s="66">
        <f>SUM(H13:H26)</f>
        <v>885997.2</v>
      </c>
      <c r="I12" s="66">
        <f>SUM(I13:I26)</f>
        <v>884934.2</v>
      </c>
      <c r="J12" s="66">
        <f>SUM(J13:J26)</f>
        <v>627630.4</v>
      </c>
      <c r="K12" s="97"/>
      <c r="L12" s="9"/>
    </row>
    <row r="13" spans="1:12" s="10" customFormat="1" ht="53.25" customHeight="1" x14ac:dyDescent="0.2">
      <c r="A13" s="23" t="s">
        <v>23</v>
      </c>
      <c r="B13" s="28" t="s">
        <v>45</v>
      </c>
      <c r="C13" s="98"/>
      <c r="D13" s="146"/>
      <c r="E13" s="131"/>
      <c r="F13" s="131"/>
      <c r="G13" s="30">
        <v>458025.5</v>
      </c>
      <c r="H13" s="78">
        <v>684237.3</v>
      </c>
      <c r="I13" s="78">
        <f>99939.9+7497.1+575737.3</f>
        <v>683174.3</v>
      </c>
      <c r="J13" s="78">
        <v>478690.7</v>
      </c>
      <c r="K13" s="97"/>
      <c r="L13" s="11"/>
    </row>
    <row r="14" spans="1:12" s="10" customFormat="1" ht="114.75" customHeight="1" x14ac:dyDescent="0.2">
      <c r="A14" s="23" t="s">
        <v>22</v>
      </c>
      <c r="B14" s="28" t="s">
        <v>44</v>
      </c>
      <c r="C14" s="98"/>
      <c r="D14" s="146"/>
      <c r="E14" s="131"/>
      <c r="F14" s="131"/>
      <c r="G14" s="30">
        <v>607.79999999999995</v>
      </c>
      <c r="H14" s="78">
        <v>61374.9</v>
      </c>
      <c r="I14" s="78">
        <f>40739.4+296.1+9493.6+10814.6+31.2</f>
        <v>61374.899999999994</v>
      </c>
      <c r="J14" s="78">
        <v>34323.199999999997</v>
      </c>
      <c r="K14" s="97"/>
      <c r="L14" s="11"/>
    </row>
    <row r="15" spans="1:12" s="10" customFormat="1" ht="61.5" customHeight="1" x14ac:dyDescent="0.2">
      <c r="A15" s="23" t="s">
        <v>85</v>
      </c>
      <c r="B15" s="28" t="s">
        <v>46</v>
      </c>
      <c r="C15" s="98"/>
      <c r="D15" s="88" t="s">
        <v>107</v>
      </c>
      <c r="E15" s="132"/>
      <c r="F15" s="132"/>
      <c r="G15" s="30"/>
      <c r="H15" s="78">
        <f>35.5+645.2</f>
        <v>680.7</v>
      </c>
      <c r="I15" s="78">
        <v>680.7</v>
      </c>
      <c r="J15" s="78">
        <v>0</v>
      </c>
      <c r="K15" s="97"/>
      <c r="L15" s="11"/>
    </row>
    <row r="16" spans="1:12" s="10" customFormat="1" ht="60" customHeight="1" x14ac:dyDescent="0.2">
      <c r="A16" s="34" t="s">
        <v>21</v>
      </c>
      <c r="B16" s="52" t="s">
        <v>47</v>
      </c>
      <c r="C16" s="98"/>
      <c r="D16" s="89" t="s">
        <v>108</v>
      </c>
      <c r="E16" s="99">
        <v>43831</v>
      </c>
      <c r="F16" s="99">
        <v>44196</v>
      </c>
      <c r="G16" s="33"/>
      <c r="H16" s="70">
        <v>4724</v>
      </c>
      <c r="I16" s="70">
        <v>4724</v>
      </c>
      <c r="J16" s="78">
        <v>3652.6</v>
      </c>
      <c r="K16" s="100"/>
      <c r="L16" s="11"/>
    </row>
    <row r="17" spans="1:264" s="10" customFormat="1" ht="89.25" customHeight="1" x14ac:dyDescent="0.2">
      <c r="A17" s="37" t="s">
        <v>20</v>
      </c>
      <c r="B17" s="28" t="s">
        <v>69</v>
      </c>
      <c r="C17" s="98"/>
      <c r="D17" s="89" t="s">
        <v>114</v>
      </c>
      <c r="E17" s="99"/>
      <c r="F17" s="99"/>
      <c r="G17" s="29"/>
      <c r="H17" s="78">
        <f>965.1+4840</f>
        <v>5805.1</v>
      </c>
      <c r="I17" s="78">
        <v>5805.1</v>
      </c>
      <c r="J17" s="78">
        <v>4109.8999999999996</v>
      </c>
      <c r="K17" s="100"/>
      <c r="L17" s="11"/>
    </row>
    <row r="18" spans="1:264" s="10" customFormat="1" ht="60" customHeight="1" x14ac:dyDescent="0.2">
      <c r="A18" s="32" t="s">
        <v>86</v>
      </c>
      <c r="B18" s="51" t="s">
        <v>70</v>
      </c>
      <c r="C18" s="98"/>
      <c r="D18" s="88" t="s">
        <v>109</v>
      </c>
      <c r="E18" s="99"/>
      <c r="F18" s="99"/>
      <c r="G18" s="29"/>
      <c r="H18" s="71">
        <v>73846.600000000006</v>
      </c>
      <c r="I18" s="71">
        <v>73846.600000000006</v>
      </c>
      <c r="J18" s="78">
        <v>63752.7</v>
      </c>
      <c r="K18" s="100"/>
      <c r="L18" s="11"/>
    </row>
    <row r="19" spans="1:264" s="10" customFormat="1" ht="89.25" x14ac:dyDescent="0.2">
      <c r="A19" s="32" t="s">
        <v>87</v>
      </c>
      <c r="B19" s="51" t="s">
        <v>71</v>
      </c>
      <c r="C19" s="98"/>
      <c r="D19" s="83" t="s">
        <v>111</v>
      </c>
      <c r="E19" s="99"/>
      <c r="F19" s="99"/>
      <c r="G19" s="29"/>
      <c r="H19" s="71">
        <f>420</f>
        <v>420</v>
      </c>
      <c r="I19" s="71">
        <v>420</v>
      </c>
      <c r="J19" s="78">
        <v>363.5</v>
      </c>
      <c r="K19" s="100"/>
      <c r="L19" s="11"/>
    </row>
    <row r="20" spans="1:264" s="10" customFormat="1" ht="74.25" customHeight="1" x14ac:dyDescent="0.2">
      <c r="A20" s="32" t="s">
        <v>88</v>
      </c>
      <c r="B20" s="51" t="s">
        <v>72</v>
      </c>
      <c r="C20" s="98"/>
      <c r="D20" s="88" t="s">
        <v>112</v>
      </c>
      <c r="E20" s="99"/>
      <c r="F20" s="99"/>
      <c r="G20" s="29"/>
      <c r="H20" s="71">
        <v>26795</v>
      </c>
      <c r="I20" s="71">
        <v>26795</v>
      </c>
      <c r="J20" s="78">
        <v>26792</v>
      </c>
      <c r="K20" s="100"/>
      <c r="L20" s="11"/>
    </row>
    <row r="21" spans="1:264" s="10" customFormat="1" ht="79.5" customHeight="1" x14ac:dyDescent="0.2">
      <c r="A21" s="32" t="s">
        <v>89</v>
      </c>
      <c r="B21" s="51" t="s">
        <v>73</v>
      </c>
      <c r="C21" s="98"/>
      <c r="D21" s="83" t="s">
        <v>110</v>
      </c>
      <c r="E21" s="99"/>
      <c r="F21" s="99"/>
      <c r="G21" s="29"/>
      <c r="H21" s="71">
        <v>1412.6</v>
      </c>
      <c r="I21" s="71">
        <v>1412.6</v>
      </c>
      <c r="J21" s="78">
        <v>1412.5</v>
      </c>
      <c r="K21" s="100"/>
      <c r="L21" s="11"/>
    </row>
    <row r="22" spans="1:264" s="10" customFormat="1" ht="58.5" customHeight="1" x14ac:dyDescent="0.2">
      <c r="A22" s="32" t="s">
        <v>90</v>
      </c>
      <c r="B22" s="51" t="s">
        <v>74</v>
      </c>
      <c r="C22" s="98"/>
      <c r="D22" s="88" t="s">
        <v>113</v>
      </c>
      <c r="E22" s="99"/>
      <c r="F22" s="99"/>
      <c r="G22" s="29"/>
      <c r="H22" s="71">
        <f>522.6</f>
        <v>522.6</v>
      </c>
      <c r="I22" s="71">
        <f>239.7+202+80.9</f>
        <v>522.6</v>
      </c>
      <c r="J22" s="78">
        <v>418.1</v>
      </c>
      <c r="K22" s="100"/>
      <c r="L22" s="11"/>
    </row>
    <row r="23" spans="1:264" s="10" customFormat="1" ht="154.5" customHeight="1" x14ac:dyDescent="0.2">
      <c r="A23" s="32" t="s">
        <v>91</v>
      </c>
      <c r="B23" s="51" t="s">
        <v>78</v>
      </c>
      <c r="C23" s="98"/>
      <c r="D23" s="83" t="s">
        <v>116</v>
      </c>
      <c r="E23" s="99"/>
      <c r="F23" s="99"/>
      <c r="G23" s="29"/>
      <c r="H23" s="71">
        <v>3351.2</v>
      </c>
      <c r="I23" s="71">
        <v>3351.2</v>
      </c>
      <c r="J23" s="78">
        <v>2835.8</v>
      </c>
      <c r="K23" s="100"/>
      <c r="L23" s="11"/>
    </row>
    <row r="24" spans="1:264" s="10" customFormat="1" ht="115.5" customHeight="1" x14ac:dyDescent="0.2">
      <c r="A24" s="32" t="s">
        <v>92</v>
      </c>
      <c r="B24" s="85" t="s">
        <v>75</v>
      </c>
      <c r="C24" s="98"/>
      <c r="D24" s="86" t="s">
        <v>115</v>
      </c>
      <c r="E24" s="99"/>
      <c r="F24" s="99"/>
      <c r="G24" s="91"/>
      <c r="H24" s="71">
        <f>8349</f>
        <v>8349</v>
      </c>
      <c r="I24" s="71">
        <v>8349</v>
      </c>
      <c r="J24" s="70">
        <v>7842.1</v>
      </c>
      <c r="K24" s="100"/>
      <c r="L24" s="11"/>
    </row>
    <row r="25" spans="1:264" s="93" customFormat="1" ht="64.5" customHeight="1" x14ac:dyDescent="0.2">
      <c r="A25" s="23" t="s">
        <v>93</v>
      </c>
      <c r="B25" s="83" t="s">
        <v>76</v>
      </c>
      <c r="C25" s="84"/>
      <c r="D25" s="83" t="s">
        <v>117</v>
      </c>
      <c r="E25" s="80"/>
      <c r="F25" s="80"/>
      <c r="G25" s="87"/>
      <c r="H25" s="71">
        <v>14217.8</v>
      </c>
      <c r="I25" s="71">
        <v>14217.8</v>
      </c>
      <c r="J25" s="71">
        <v>3437.3</v>
      </c>
      <c r="K25" s="29"/>
      <c r="L25" s="94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  <c r="CU25" s="95"/>
      <c r="CV25" s="95"/>
      <c r="CW25" s="95"/>
      <c r="CX25" s="95"/>
      <c r="CY25" s="95"/>
      <c r="CZ25" s="95"/>
      <c r="DA25" s="95"/>
      <c r="DB25" s="95"/>
      <c r="DC25" s="95"/>
      <c r="DD25" s="95"/>
      <c r="DE25" s="95"/>
      <c r="DF25" s="95"/>
      <c r="DG25" s="95"/>
      <c r="DH25" s="95"/>
      <c r="DI25" s="95"/>
      <c r="DJ25" s="95"/>
      <c r="DK25" s="95"/>
      <c r="DL25" s="95"/>
      <c r="DM25" s="95"/>
      <c r="DN25" s="95"/>
      <c r="DO25" s="95"/>
      <c r="DP25" s="95"/>
      <c r="DQ25" s="95"/>
      <c r="DR25" s="95"/>
      <c r="DS25" s="95"/>
      <c r="DT25" s="95"/>
      <c r="DU25" s="95"/>
      <c r="DV25" s="95"/>
      <c r="DW25" s="95"/>
      <c r="DX25" s="95"/>
      <c r="DY25" s="95"/>
      <c r="DZ25" s="95"/>
      <c r="EA25" s="95"/>
      <c r="EB25" s="95"/>
      <c r="EC25" s="95"/>
      <c r="ED25" s="95"/>
      <c r="EE25" s="95"/>
      <c r="EF25" s="95"/>
      <c r="EG25" s="95"/>
      <c r="EH25" s="95"/>
      <c r="EI25" s="95"/>
      <c r="EJ25" s="95"/>
      <c r="EK25" s="95"/>
      <c r="EL25" s="95"/>
      <c r="EM25" s="95"/>
      <c r="EN25" s="95"/>
      <c r="EO25" s="95"/>
      <c r="EP25" s="95"/>
      <c r="EQ25" s="95"/>
      <c r="ER25" s="95"/>
      <c r="ES25" s="95"/>
      <c r="ET25" s="95"/>
      <c r="EU25" s="95"/>
      <c r="EV25" s="95"/>
      <c r="EW25" s="95"/>
      <c r="EX25" s="95"/>
      <c r="EY25" s="95"/>
      <c r="EZ25" s="95"/>
      <c r="FA25" s="95"/>
      <c r="FB25" s="95"/>
      <c r="FC25" s="95"/>
      <c r="FD25" s="95"/>
      <c r="FE25" s="95"/>
      <c r="FF25" s="95"/>
      <c r="FG25" s="95"/>
      <c r="FH25" s="95"/>
      <c r="FI25" s="95"/>
      <c r="FJ25" s="95"/>
      <c r="FK25" s="95"/>
      <c r="FL25" s="95"/>
      <c r="FM25" s="95"/>
      <c r="FN25" s="95"/>
      <c r="FO25" s="95"/>
      <c r="FP25" s="95"/>
      <c r="FQ25" s="95"/>
      <c r="FR25" s="95"/>
      <c r="FS25" s="95"/>
      <c r="FT25" s="95"/>
      <c r="FU25" s="95"/>
      <c r="FV25" s="95"/>
      <c r="FW25" s="95"/>
      <c r="FX25" s="95"/>
      <c r="FY25" s="95"/>
      <c r="FZ25" s="95"/>
      <c r="GA25" s="95"/>
      <c r="GB25" s="95"/>
      <c r="GC25" s="95"/>
      <c r="GD25" s="95"/>
      <c r="GE25" s="95"/>
      <c r="GF25" s="95"/>
      <c r="GG25" s="95"/>
      <c r="GH25" s="95"/>
      <c r="GI25" s="95"/>
      <c r="GJ25" s="95"/>
      <c r="GK25" s="95"/>
      <c r="GL25" s="95"/>
      <c r="GM25" s="95"/>
      <c r="GN25" s="95"/>
      <c r="GO25" s="95"/>
      <c r="GP25" s="95"/>
      <c r="GQ25" s="95"/>
      <c r="GR25" s="95"/>
      <c r="GS25" s="95"/>
      <c r="GT25" s="95"/>
      <c r="GU25" s="95"/>
      <c r="GV25" s="95"/>
      <c r="GW25" s="95"/>
      <c r="GX25" s="95"/>
      <c r="GY25" s="95"/>
      <c r="GZ25" s="95"/>
      <c r="HA25" s="95"/>
      <c r="HB25" s="95"/>
      <c r="HC25" s="95"/>
      <c r="HD25" s="95"/>
      <c r="HE25" s="95"/>
      <c r="HF25" s="95"/>
      <c r="HG25" s="95"/>
      <c r="HH25" s="95"/>
      <c r="HI25" s="95"/>
      <c r="HJ25" s="95"/>
      <c r="HK25" s="95"/>
      <c r="HL25" s="95"/>
      <c r="HM25" s="95"/>
      <c r="HN25" s="95"/>
      <c r="HO25" s="95"/>
      <c r="HP25" s="95"/>
      <c r="HQ25" s="95"/>
      <c r="HR25" s="95"/>
      <c r="HS25" s="95"/>
      <c r="HT25" s="95"/>
      <c r="HU25" s="95"/>
      <c r="HV25" s="95"/>
      <c r="HW25" s="95"/>
      <c r="HX25" s="95"/>
      <c r="HY25" s="95"/>
      <c r="HZ25" s="95"/>
      <c r="IA25" s="95"/>
      <c r="IB25" s="95"/>
      <c r="IC25" s="95"/>
      <c r="ID25" s="95"/>
      <c r="IE25" s="95"/>
      <c r="IF25" s="95"/>
      <c r="IG25" s="95"/>
      <c r="IH25" s="95"/>
      <c r="II25" s="95"/>
      <c r="IJ25" s="95"/>
      <c r="IK25" s="95"/>
      <c r="IL25" s="95"/>
      <c r="IM25" s="95"/>
      <c r="IN25" s="95"/>
      <c r="IO25" s="95"/>
      <c r="IP25" s="95"/>
      <c r="IQ25" s="95"/>
      <c r="IR25" s="95"/>
      <c r="IS25" s="95"/>
      <c r="IT25" s="95"/>
      <c r="IU25" s="95"/>
      <c r="IV25" s="95"/>
      <c r="IW25" s="95"/>
      <c r="IX25" s="95"/>
      <c r="IY25" s="95"/>
      <c r="IZ25" s="95"/>
      <c r="JA25" s="95"/>
      <c r="JB25" s="95"/>
      <c r="JC25" s="95"/>
      <c r="JD25" s="95"/>
    </row>
    <row r="26" spans="1:264" s="93" customFormat="1" ht="50.25" customHeight="1" x14ac:dyDescent="0.2">
      <c r="A26" s="92" t="s">
        <v>94</v>
      </c>
      <c r="B26" s="81" t="s">
        <v>77</v>
      </c>
      <c r="C26" s="79"/>
      <c r="D26" s="83" t="s">
        <v>118</v>
      </c>
      <c r="E26" s="82"/>
      <c r="F26" s="82"/>
      <c r="G26" s="87"/>
      <c r="H26" s="71">
        <v>260.39999999999998</v>
      </c>
      <c r="I26" s="71">
        <v>260.39999999999998</v>
      </c>
      <c r="J26" s="71">
        <v>0</v>
      </c>
      <c r="K26" s="29"/>
      <c r="L26" s="94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  <c r="CS26" s="95"/>
      <c r="CT26" s="95"/>
      <c r="CU26" s="95"/>
      <c r="CV26" s="95"/>
      <c r="CW26" s="95"/>
      <c r="CX26" s="95"/>
      <c r="CY26" s="95"/>
      <c r="CZ26" s="95"/>
      <c r="DA26" s="95"/>
      <c r="DB26" s="95"/>
      <c r="DC26" s="95"/>
      <c r="DD26" s="95"/>
      <c r="DE26" s="95"/>
      <c r="DF26" s="95"/>
      <c r="DG26" s="95"/>
      <c r="DH26" s="95"/>
      <c r="DI26" s="95"/>
      <c r="DJ26" s="95"/>
      <c r="DK26" s="95"/>
      <c r="DL26" s="95"/>
      <c r="DM26" s="95"/>
      <c r="DN26" s="95"/>
      <c r="DO26" s="95"/>
      <c r="DP26" s="95"/>
      <c r="DQ26" s="95"/>
      <c r="DR26" s="95"/>
      <c r="DS26" s="95"/>
      <c r="DT26" s="95"/>
      <c r="DU26" s="95"/>
      <c r="DV26" s="95"/>
      <c r="DW26" s="95"/>
      <c r="DX26" s="95"/>
      <c r="DY26" s="95"/>
      <c r="DZ26" s="95"/>
      <c r="EA26" s="95"/>
      <c r="EB26" s="95"/>
      <c r="EC26" s="95"/>
      <c r="ED26" s="95"/>
      <c r="EE26" s="95"/>
      <c r="EF26" s="95"/>
      <c r="EG26" s="95"/>
      <c r="EH26" s="95"/>
      <c r="EI26" s="95"/>
      <c r="EJ26" s="95"/>
      <c r="EK26" s="95"/>
      <c r="EL26" s="95"/>
      <c r="EM26" s="95"/>
      <c r="EN26" s="95"/>
      <c r="EO26" s="95"/>
      <c r="EP26" s="95"/>
      <c r="EQ26" s="95"/>
      <c r="ER26" s="95"/>
      <c r="ES26" s="95"/>
      <c r="ET26" s="95"/>
      <c r="EU26" s="95"/>
      <c r="EV26" s="95"/>
      <c r="EW26" s="95"/>
      <c r="EX26" s="95"/>
      <c r="EY26" s="95"/>
      <c r="EZ26" s="95"/>
      <c r="FA26" s="95"/>
      <c r="FB26" s="95"/>
      <c r="FC26" s="95"/>
      <c r="FD26" s="95"/>
      <c r="FE26" s="95"/>
      <c r="FF26" s="95"/>
      <c r="FG26" s="95"/>
      <c r="FH26" s="95"/>
      <c r="FI26" s="95"/>
      <c r="FJ26" s="95"/>
      <c r="FK26" s="95"/>
      <c r="FL26" s="95"/>
      <c r="FM26" s="95"/>
      <c r="FN26" s="95"/>
      <c r="FO26" s="95"/>
      <c r="FP26" s="95"/>
      <c r="FQ26" s="95"/>
      <c r="FR26" s="95"/>
      <c r="FS26" s="95"/>
      <c r="FT26" s="95"/>
      <c r="FU26" s="95"/>
      <c r="FV26" s="95"/>
      <c r="FW26" s="95"/>
      <c r="FX26" s="95"/>
      <c r="FY26" s="95"/>
      <c r="FZ26" s="95"/>
      <c r="GA26" s="95"/>
      <c r="GB26" s="95"/>
      <c r="GC26" s="95"/>
      <c r="GD26" s="95"/>
      <c r="GE26" s="95"/>
      <c r="GF26" s="95"/>
      <c r="GG26" s="95"/>
      <c r="GH26" s="95"/>
      <c r="GI26" s="95"/>
      <c r="GJ26" s="95"/>
      <c r="GK26" s="95"/>
      <c r="GL26" s="95"/>
      <c r="GM26" s="95"/>
      <c r="GN26" s="95"/>
      <c r="GO26" s="95"/>
      <c r="GP26" s="95"/>
      <c r="GQ26" s="95"/>
      <c r="GR26" s="95"/>
      <c r="GS26" s="95"/>
      <c r="GT26" s="95"/>
      <c r="GU26" s="95"/>
      <c r="GV26" s="95"/>
      <c r="GW26" s="95"/>
      <c r="GX26" s="95"/>
      <c r="GY26" s="95"/>
      <c r="GZ26" s="95"/>
      <c r="HA26" s="95"/>
      <c r="HB26" s="95"/>
      <c r="HC26" s="95"/>
      <c r="HD26" s="95"/>
      <c r="HE26" s="95"/>
      <c r="HF26" s="95"/>
      <c r="HG26" s="95"/>
      <c r="HH26" s="95"/>
      <c r="HI26" s="95"/>
      <c r="HJ26" s="95"/>
      <c r="HK26" s="95"/>
      <c r="HL26" s="95"/>
      <c r="HM26" s="95"/>
      <c r="HN26" s="95"/>
      <c r="HO26" s="95"/>
      <c r="HP26" s="95"/>
      <c r="HQ26" s="95"/>
      <c r="HR26" s="95"/>
      <c r="HS26" s="95"/>
      <c r="HT26" s="95"/>
      <c r="HU26" s="95"/>
      <c r="HV26" s="95"/>
      <c r="HW26" s="95"/>
      <c r="HX26" s="95"/>
      <c r="HY26" s="95"/>
      <c r="HZ26" s="95"/>
      <c r="IA26" s="95"/>
      <c r="IB26" s="95"/>
      <c r="IC26" s="95"/>
      <c r="ID26" s="95"/>
      <c r="IE26" s="95"/>
      <c r="IF26" s="95"/>
      <c r="IG26" s="95"/>
      <c r="IH26" s="95"/>
      <c r="II26" s="95"/>
      <c r="IJ26" s="95"/>
      <c r="IK26" s="95"/>
      <c r="IL26" s="95"/>
      <c r="IM26" s="95"/>
      <c r="IN26" s="95"/>
      <c r="IO26" s="95"/>
      <c r="IP26" s="95"/>
      <c r="IQ26" s="95"/>
      <c r="IR26" s="95"/>
      <c r="IS26" s="95"/>
      <c r="IT26" s="95"/>
      <c r="IU26" s="95"/>
      <c r="IV26" s="95"/>
      <c r="IW26" s="95"/>
      <c r="IX26" s="95"/>
      <c r="IY26" s="95"/>
      <c r="IZ26" s="95"/>
      <c r="JA26" s="95"/>
      <c r="JB26" s="95"/>
      <c r="JC26" s="95"/>
      <c r="JD26" s="95"/>
    </row>
    <row r="27" spans="1:264" ht="13.5" customHeight="1" x14ac:dyDescent="0.2">
      <c r="A27" s="23"/>
      <c r="B27" s="28" t="s">
        <v>3</v>
      </c>
      <c r="C27" s="118"/>
      <c r="D27" s="119"/>
      <c r="E27" s="120"/>
      <c r="F27" s="121"/>
      <c r="G27" s="29"/>
      <c r="H27" s="67" t="s">
        <v>2</v>
      </c>
      <c r="I27" s="67" t="s">
        <v>2</v>
      </c>
      <c r="J27" s="67" t="s">
        <v>2</v>
      </c>
      <c r="K27" s="19" t="s">
        <v>2</v>
      </c>
    </row>
    <row r="28" spans="1:264" ht="76.5" customHeight="1" x14ac:dyDescent="0.2">
      <c r="A28" s="36" t="s">
        <v>19</v>
      </c>
      <c r="B28" s="56" t="s">
        <v>18</v>
      </c>
      <c r="C28" s="127" t="s">
        <v>101</v>
      </c>
      <c r="D28" s="139" t="s">
        <v>121</v>
      </c>
      <c r="E28" s="147">
        <v>43831</v>
      </c>
      <c r="F28" s="130">
        <v>44196</v>
      </c>
      <c r="G28" s="61" t="e">
        <f>G29+G31+#REF!+#REF!+#REF!+#REF!</f>
        <v>#REF!</v>
      </c>
      <c r="H28" s="66">
        <f>SUM(H29:H35)</f>
        <v>100586</v>
      </c>
      <c r="I28" s="66">
        <f t="shared" ref="I28:J28" si="1">SUM(I29:I35)</f>
        <v>98461</v>
      </c>
      <c r="J28" s="66">
        <f t="shared" si="1"/>
        <v>66060.800000000003</v>
      </c>
      <c r="K28" s="97"/>
      <c r="L28" s="13"/>
    </row>
    <row r="29" spans="1:264" ht="90" customHeight="1" x14ac:dyDescent="0.2">
      <c r="A29" s="39" t="s">
        <v>17</v>
      </c>
      <c r="B29" s="57" t="s">
        <v>48</v>
      </c>
      <c r="C29" s="128"/>
      <c r="D29" s="149"/>
      <c r="E29" s="148"/>
      <c r="F29" s="131"/>
      <c r="G29" s="62">
        <v>0</v>
      </c>
      <c r="H29" s="72">
        <v>70761.5</v>
      </c>
      <c r="I29" s="72">
        <v>68636.5</v>
      </c>
      <c r="J29" s="72">
        <v>47286.5</v>
      </c>
      <c r="K29" s="97"/>
      <c r="L29" s="13"/>
    </row>
    <row r="30" spans="1:264" ht="91.5" customHeight="1" x14ac:dyDescent="0.2">
      <c r="A30" s="23" t="s">
        <v>16</v>
      </c>
      <c r="B30" s="51" t="s">
        <v>49</v>
      </c>
      <c r="C30" s="128"/>
      <c r="D30" s="90" t="s">
        <v>120</v>
      </c>
      <c r="E30" s="148"/>
      <c r="F30" s="131"/>
      <c r="G30" s="63"/>
      <c r="H30" s="73">
        <v>5488.4</v>
      </c>
      <c r="I30" s="73">
        <f>1794.9+295.7+3397.8</f>
        <v>5488.4</v>
      </c>
      <c r="J30" s="73">
        <v>2522.8000000000002</v>
      </c>
      <c r="K30" s="97"/>
      <c r="L30" s="13"/>
    </row>
    <row r="31" spans="1:264" ht="75.75" hidden="1" customHeight="1" x14ac:dyDescent="0.2">
      <c r="A31" s="23" t="s">
        <v>15</v>
      </c>
      <c r="B31" s="51" t="s">
        <v>14</v>
      </c>
      <c r="C31" s="128"/>
      <c r="D31" s="90"/>
      <c r="E31" s="59"/>
      <c r="F31" s="48"/>
      <c r="G31" s="63">
        <v>0</v>
      </c>
      <c r="H31" s="74"/>
      <c r="I31" s="74"/>
      <c r="J31" s="74"/>
      <c r="K31" s="97"/>
    </row>
    <row r="32" spans="1:264" ht="79.5" customHeight="1" x14ac:dyDescent="0.2">
      <c r="A32" s="23" t="s">
        <v>15</v>
      </c>
      <c r="B32" s="51" t="s">
        <v>50</v>
      </c>
      <c r="C32" s="128"/>
      <c r="D32" s="83" t="s">
        <v>119</v>
      </c>
      <c r="E32" s="59"/>
      <c r="F32" s="48"/>
      <c r="G32" s="63"/>
      <c r="H32" s="74">
        <v>20787.3</v>
      </c>
      <c r="I32" s="74">
        <f>14084.2+6703.1</f>
        <v>20787.300000000003</v>
      </c>
      <c r="J32" s="74">
        <v>13191.7</v>
      </c>
      <c r="K32" s="97"/>
    </row>
    <row r="33" spans="1:12" ht="82.5" customHeight="1" x14ac:dyDescent="0.2">
      <c r="A33" s="23" t="s">
        <v>83</v>
      </c>
      <c r="B33" s="58" t="s">
        <v>82</v>
      </c>
      <c r="C33" s="53"/>
      <c r="D33" s="90" t="s">
        <v>122</v>
      </c>
      <c r="E33" s="59"/>
      <c r="F33" s="48"/>
      <c r="G33" s="63"/>
      <c r="H33" s="74">
        <v>2763</v>
      </c>
      <c r="I33" s="74">
        <v>2763</v>
      </c>
      <c r="J33" s="74">
        <v>2763</v>
      </c>
      <c r="K33" s="97"/>
    </row>
    <row r="34" spans="1:12" ht="95.25" customHeight="1" x14ac:dyDescent="0.2">
      <c r="A34" s="23" t="s">
        <v>79</v>
      </c>
      <c r="B34" s="55" t="s">
        <v>81</v>
      </c>
      <c r="C34" s="53"/>
      <c r="D34" s="88" t="s">
        <v>123</v>
      </c>
      <c r="E34" s="59"/>
      <c r="F34" s="48"/>
      <c r="G34" s="63"/>
      <c r="H34" s="74">
        <v>296.8</v>
      </c>
      <c r="I34" s="74">
        <v>296.8</v>
      </c>
      <c r="J34" s="74">
        <v>296.8</v>
      </c>
      <c r="K34" s="97"/>
    </row>
    <row r="35" spans="1:12" ht="86.25" customHeight="1" x14ac:dyDescent="0.2">
      <c r="A35" s="23" t="s">
        <v>84</v>
      </c>
      <c r="B35" s="55" t="s">
        <v>80</v>
      </c>
      <c r="C35" s="54"/>
      <c r="D35" s="89" t="s">
        <v>124</v>
      </c>
      <c r="E35" s="60"/>
      <c r="F35" s="38"/>
      <c r="G35" s="63"/>
      <c r="H35" s="74">
        <v>489</v>
      </c>
      <c r="I35" s="74">
        <v>489</v>
      </c>
      <c r="J35" s="74">
        <v>0</v>
      </c>
      <c r="K35" s="97"/>
    </row>
    <row r="36" spans="1:12" x14ac:dyDescent="0.2">
      <c r="A36" s="23"/>
      <c r="B36" s="28" t="s">
        <v>3</v>
      </c>
      <c r="C36" s="122"/>
      <c r="D36" s="114"/>
      <c r="E36" s="114"/>
      <c r="F36" s="123"/>
      <c r="G36" s="29"/>
      <c r="H36" s="67" t="s">
        <v>2</v>
      </c>
      <c r="I36" s="67" t="s">
        <v>2</v>
      </c>
      <c r="J36" s="67" t="s">
        <v>2</v>
      </c>
      <c r="K36" s="19" t="s">
        <v>2</v>
      </c>
    </row>
    <row r="37" spans="1:12" ht="124.5" customHeight="1" x14ac:dyDescent="0.2">
      <c r="A37" s="36" t="s">
        <v>13</v>
      </c>
      <c r="B37" s="24" t="s">
        <v>12</v>
      </c>
      <c r="C37" s="98" t="s">
        <v>97</v>
      </c>
      <c r="D37" s="140" t="s">
        <v>125</v>
      </c>
      <c r="E37" s="99">
        <v>43831</v>
      </c>
      <c r="F37" s="99">
        <v>44196</v>
      </c>
      <c r="G37" s="26">
        <f>G38</f>
        <v>0</v>
      </c>
      <c r="H37" s="66">
        <f>H38+H39</f>
        <v>5635.8</v>
      </c>
      <c r="I37" s="66">
        <f t="shared" ref="I37:J37" si="2">I38+I39</f>
        <v>5504.1</v>
      </c>
      <c r="J37" s="66">
        <f t="shared" si="2"/>
        <v>3130.5</v>
      </c>
      <c r="K37" s="143"/>
      <c r="L37" s="13"/>
    </row>
    <row r="38" spans="1:12" ht="51.75" customHeight="1" x14ac:dyDescent="0.2">
      <c r="A38" s="23" t="s">
        <v>54</v>
      </c>
      <c r="B38" s="41" t="s">
        <v>51</v>
      </c>
      <c r="C38" s="98"/>
      <c r="D38" s="141"/>
      <c r="E38" s="99"/>
      <c r="F38" s="99"/>
      <c r="G38" s="40">
        <v>0</v>
      </c>
      <c r="H38" s="73">
        <v>5313.6</v>
      </c>
      <c r="I38" s="73">
        <f>5247.8-65.9</f>
        <v>5181.9000000000005</v>
      </c>
      <c r="J38" s="73">
        <v>2957.1</v>
      </c>
      <c r="K38" s="144"/>
    </row>
    <row r="39" spans="1:12" ht="39.75" customHeight="1" x14ac:dyDescent="0.2">
      <c r="A39" s="23" t="s">
        <v>53</v>
      </c>
      <c r="B39" s="41" t="s">
        <v>52</v>
      </c>
      <c r="C39" s="98"/>
      <c r="D39" s="142"/>
      <c r="E39" s="99"/>
      <c r="F39" s="99"/>
      <c r="G39" s="40"/>
      <c r="H39" s="73">
        <v>322.2</v>
      </c>
      <c r="I39" s="73">
        <f>143.1+158.6+20.5</f>
        <v>322.2</v>
      </c>
      <c r="J39" s="73">
        <v>173.4</v>
      </c>
      <c r="K39" s="145"/>
      <c r="L39" s="4"/>
    </row>
    <row r="40" spans="1:12" ht="16.5" customHeight="1" x14ac:dyDescent="0.2">
      <c r="A40" s="23"/>
      <c r="B40" s="28" t="s">
        <v>3</v>
      </c>
      <c r="C40" s="113"/>
      <c r="D40" s="115"/>
      <c r="E40" s="115"/>
      <c r="F40" s="116"/>
      <c r="G40" s="29"/>
      <c r="H40" s="67" t="s">
        <v>2</v>
      </c>
      <c r="I40" s="67"/>
      <c r="J40" s="67" t="s">
        <v>2</v>
      </c>
      <c r="K40" s="19" t="s">
        <v>2</v>
      </c>
      <c r="L40" s="4"/>
    </row>
    <row r="41" spans="1:12" ht="57" customHeight="1" x14ac:dyDescent="0.2">
      <c r="A41" s="36" t="s">
        <v>11</v>
      </c>
      <c r="B41" s="24" t="s">
        <v>10</v>
      </c>
      <c r="C41" s="127" t="s">
        <v>98</v>
      </c>
      <c r="D41" s="124" t="s">
        <v>126</v>
      </c>
      <c r="E41" s="130">
        <v>43831</v>
      </c>
      <c r="F41" s="130">
        <v>44196</v>
      </c>
      <c r="G41" s="26">
        <f>G42</f>
        <v>0</v>
      </c>
      <c r="H41" s="66">
        <f>H42+H43</f>
        <v>3315.4</v>
      </c>
      <c r="I41" s="66">
        <f>I42+I43</f>
        <v>3315.4</v>
      </c>
      <c r="J41" s="66">
        <f>J42+J43</f>
        <v>2328.2000000000003</v>
      </c>
      <c r="K41" s="143"/>
      <c r="L41" s="14"/>
    </row>
    <row r="42" spans="1:12" ht="45.75" customHeight="1" x14ac:dyDescent="0.2">
      <c r="A42" s="23" t="s">
        <v>9</v>
      </c>
      <c r="B42" s="41" t="s">
        <v>55</v>
      </c>
      <c r="C42" s="128"/>
      <c r="D42" s="125"/>
      <c r="E42" s="131"/>
      <c r="F42" s="131"/>
      <c r="G42" s="40">
        <v>0</v>
      </c>
      <c r="H42" s="73">
        <f>3310.4</f>
        <v>3310.4</v>
      </c>
      <c r="I42" s="73">
        <v>3310.4</v>
      </c>
      <c r="J42" s="73">
        <v>2323.3000000000002</v>
      </c>
      <c r="K42" s="144"/>
      <c r="L42" s="4"/>
    </row>
    <row r="43" spans="1:12" ht="50.25" customHeight="1" x14ac:dyDescent="0.2">
      <c r="A43" s="23" t="s">
        <v>8</v>
      </c>
      <c r="B43" s="28" t="s">
        <v>56</v>
      </c>
      <c r="C43" s="129"/>
      <c r="D43" s="126"/>
      <c r="E43" s="132"/>
      <c r="F43" s="132"/>
      <c r="G43" s="40"/>
      <c r="H43" s="73">
        <v>5</v>
      </c>
      <c r="I43" s="73">
        <v>5</v>
      </c>
      <c r="J43" s="73">
        <v>4.9000000000000004</v>
      </c>
      <c r="K43" s="145"/>
      <c r="L43" s="4"/>
    </row>
    <row r="44" spans="1:12" x14ac:dyDescent="0.2">
      <c r="A44" s="23"/>
      <c r="B44" s="28" t="s">
        <v>3</v>
      </c>
      <c r="C44" s="28"/>
      <c r="D44" s="28"/>
      <c r="E44" s="28"/>
      <c r="F44" s="24"/>
      <c r="G44" s="29"/>
      <c r="H44" s="67" t="s">
        <v>2</v>
      </c>
      <c r="I44" s="67" t="s">
        <v>2</v>
      </c>
      <c r="J44" s="67" t="s">
        <v>2</v>
      </c>
      <c r="K44" s="30" t="s">
        <v>2</v>
      </c>
      <c r="L44" s="4"/>
    </row>
    <row r="45" spans="1:12" ht="53.25" customHeight="1" x14ac:dyDescent="0.2">
      <c r="A45" s="36" t="s">
        <v>7</v>
      </c>
      <c r="B45" s="24" t="s">
        <v>6</v>
      </c>
      <c r="C45" s="98" t="s">
        <v>99</v>
      </c>
      <c r="D45" s="139" t="s">
        <v>127</v>
      </c>
      <c r="E45" s="99">
        <v>43831</v>
      </c>
      <c r="F45" s="99">
        <v>44196</v>
      </c>
      <c r="G45" s="26">
        <f>G46</f>
        <v>0</v>
      </c>
      <c r="H45" s="66">
        <f>H46+H47</f>
        <v>23411.300000000003</v>
      </c>
      <c r="I45" s="66">
        <f t="shared" ref="I45:J45" si="3">I46+I47</f>
        <v>11881.300000000001</v>
      </c>
      <c r="J45" s="66">
        <f t="shared" si="3"/>
        <v>15572.199999999999</v>
      </c>
      <c r="K45" s="143"/>
      <c r="L45" s="14"/>
    </row>
    <row r="46" spans="1:12" ht="51.75" customHeight="1" x14ac:dyDescent="0.2">
      <c r="A46" s="23" t="s">
        <v>59</v>
      </c>
      <c r="B46" s="28" t="s">
        <v>57</v>
      </c>
      <c r="C46" s="98"/>
      <c r="D46" s="125"/>
      <c r="E46" s="99"/>
      <c r="F46" s="99"/>
      <c r="G46" s="29">
        <v>0</v>
      </c>
      <c r="H46" s="78">
        <v>23370.9</v>
      </c>
      <c r="I46" s="78">
        <f>23370.2-11529.3</f>
        <v>11840.900000000001</v>
      </c>
      <c r="J46" s="73">
        <v>15531.8</v>
      </c>
      <c r="K46" s="144"/>
      <c r="L46" s="4"/>
    </row>
    <row r="47" spans="1:12" ht="39.75" customHeight="1" x14ac:dyDescent="0.2">
      <c r="A47" s="23" t="s">
        <v>60</v>
      </c>
      <c r="B47" s="28" t="s">
        <v>58</v>
      </c>
      <c r="C47" s="98"/>
      <c r="D47" s="126"/>
      <c r="E47" s="99"/>
      <c r="F47" s="99"/>
      <c r="G47" s="29"/>
      <c r="H47" s="78">
        <v>40.4</v>
      </c>
      <c r="I47" s="78">
        <v>40.4</v>
      </c>
      <c r="J47" s="73">
        <v>40.4</v>
      </c>
      <c r="K47" s="145"/>
      <c r="L47" s="14"/>
    </row>
    <row r="48" spans="1:12" ht="15.75" customHeight="1" x14ac:dyDescent="0.2">
      <c r="A48" s="23"/>
      <c r="B48" s="28" t="s">
        <v>3</v>
      </c>
      <c r="C48" s="113"/>
      <c r="D48" s="120"/>
      <c r="E48" s="115"/>
      <c r="F48" s="116"/>
      <c r="G48" s="29"/>
      <c r="H48" s="67" t="s">
        <v>2</v>
      </c>
      <c r="I48" s="67" t="s">
        <v>2</v>
      </c>
      <c r="J48" s="67" t="s">
        <v>2</v>
      </c>
      <c r="K48" s="30" t="s">
        <v>2</v>
      </c>
      <c r="L48" s="4"/>
    </row>
    <row r="49" spans="1:12" ht="66" customHeight="1" x14ac:dyDescent="0.2">
      <c r="A49" s="36" t="s">
        <v>5</v>
      </c>
      <c r="B49" s="24" t="s">
        <v>4</v>
      </c>
      <c r="C49" s="133" t="s">
        <v>100</v>
      </c>
      <c r="D49" s="96" t="s">
        <v>132</v>
      </c>
      <c r="E49" s="136">
        <v>43831</v>
      </c>
      <c r="F49" s="130">
        <v>44196</v>
      </c>
      <c r="G49" s="26">
        <f>G50+G51+G52</f>
        <v>2747.4</v>
      </c>
      <c r="H49" s="66">
        <f>H50+H51+H52</f>
        <v>9959.1000000000022</v>
      </c>
      <c r="I49" s="66">
        <f t="shared" ref="I49:J49" si="4">I50+I51+I52</f>
        <v>9959.1000000000022</v>
      </c>
      <c r="J49" s="66">
        <f t="shared" si="4"/>
        <v>6524.7</v>
      </c>
      <c r="K49" s="143"/>
      <c r="L49" s="14"/>
    </row>
    <row r="50" spans="1:12" ht="42" customHeight="1" x14ac:dyDescent="0.2">
      <c r="A50" s="23" t="s">
        <v>66</v>
      </c>
      <c r="B50" s="28" t="s">
        <v>61</v>
      </c>
      <c r="C50" s="134"/>
      <c r="D50" s="49" t="s">
        <v>128</v>
      </c>
      <c r="E50" s="137"/>
      <c r="F50" s="131"/>
      <c r="G50" s="40">
        <v>2747.4</v>
      </c>
      <c r="H50" s="73">
        <v>9068.7000000000007</v>
      </c>
      <c r="I50" s="73">
        <f>5994.9+269.9+2672.2+131.7</f>
        <v>9068.7000000000007</v>
      </c>
      <c r="J50" s="73">
        <f>5320.7+318.8+105.4</f>
        <v>5744.9</v>
      </c>
      <c r="K50" s="144"/>
      <c r="L50" s="4"/>
    </row>
    <row r="51" spans="1:12" ht="37.5" customHeight="1" x14ac:dyDescent="0.2">
      <c r="A51" s="23" t="s">
        <v>65</v>
      </c>
      <c r="B51" s="28" t="s">
        <v>62</v>
      </c>
      <c r="C51" s="134"/>
      <c r="D51" s="49" t="s">
        <v>130</v>
      </c>
      <c r="E51" s="137"/>
      <c r="F51" s="131"/>
      <c r="G51" s="40">
        <v>0</v>
      </c>
      <c r="H51" s="73">
        <f>29.7</f>
        <v>29.7</v>
      </c>
      <c r="I51" s="73">
        <v>29.7</v>
      </c>
      <c r="J51" s="73">
        <v>0</v>
      </c>
      <c r="K51" s="144"/>
      <c r="L51" s="4"/>
    </row>
    <row r="52" spans="1:12" ht="63.75" x14ac:dyDescent="0.2">
      <c r="A52" s="23" t="s">
        <v>64</v>
      </c>
      <c r="B52" s="28" t="s">
        <v>63</v>
      </c>
      <c r="C52" s="135"/>
      <c r="D52" s="42" t="s">
        <v>131</v>
      </c>
      <c r="E52" s="138"/>
      <c r="F52" s="132"/>
      <c r="G52" s="40">
        <v>0</v>
      </c>
      <c r="H52" s="73">
        <v>860.7</v>
      </c>
      <c r="I52" s="73">
        <v>860.7</v>
      </c>
      <c r="J52" s="73">
        <f>1204-318.8-105.4</f>
        <v>779.80000000000007</v>
      </c>
      <c r="K52" s="145"/>
      <c r="L52" s="4"/>
    </row>
    <row r="53" spans="1:12" x14ac:dyDescent="0.2">
      <c r="A53" s="23"/>
      <c r="B53" s="28" t="s">
        <v>3</v>
      </c>
      <c r="C53" s="113"/>
      <c r="D53" s="114"/>
      <c r="E53" s="115"/>
      <c r="F53" s="116"/>
      <c r="G53" s="29"/>
      <c r="H53" s="67" t="s">
        <v>2</v>
      </c>
      <c r="I53" s="67" t="s">
        <v>2</v>
      </c>
      <c r="J53" s="67" t="s">
        <v>2</v>
      </c>
      <c r="K53" s="30" t="s">
        <v>2</v>
      </c>
      <c r="L53" s="4"/>
    </row>
    <row r="54" spans="1:12" ht="25.5" x14ac:dyDescent="0.2">
      <c r="A54" s="43"/>
      <c r="B54" s="24" t="s">
        <v>1</v>
      </c>
      <c r="C54" s="44"/>
      <c r="D54" s="44"/>
      <c r="E54" s="44"/>
      <c r="F54" s="45"/>
      <c r="G54" s="46" t="e">
        <f>G49+G45+G41+G37+G28+G12+G6</f>
        <v>#REF!</v>
      </c>
      <c r="H54" s="75">
        <f>H49+H45+H41+H37+H28+H12+H6</f>
        <v>1462655.2</v>
      </c>
      <c r="I54" s="75">
        <f>I49+I45+I41+I37+I28+I12+I6</f>
        <v>1420005.5</v>
      </c>
      <c r="J54" s="75">
        <f>J49+J45+J41+J37+J28+J12+J6</f>
        <v>1006434.5</v>
      </c>
      <c r="K54" s="47"/>
      <c r="L54" s="14"/>
    </row>
    <row r="55" spans="1:12" ht="15" x14ac:dyDescent="0.25">
      <c r="A55" s="15"/>
      <c r="B55" s="15" t="s">
        <v>0</v>
      </c>
      <c r="C55" s="15"/>
      <c r="D55" s="15"/>
      <c r="E55" s="15"/>
      <c r="F55" s="16"/>
      <c r="G55" s="16"/>
      <c r="H55" s="76"/>
      <c r="I55" s="76"/>
      <c r="J55" s="76"/>
      <c r="L55" s="13"/>
    </row>
    <row r="56" spans="1:12" ht="15" x14ac:dyDescent="0.25">
      <c r="A56" s="117"/>
      <c r="B56" s="117"/>
      <c r="C56" s="117"/>
      <c r="D56" s="117"/>
      <c r="E56" s="117"/>
      <c r="F56" s="117"/>
      <c r="G56" s="16"/>
      <c r="H56" s="76"/>
      <c r="I56" s="76"/>
      <c r="J56" s="76"/>
      <c r="L56" s="13"/>
    </row>
    <row r="57" spans="1:12" ht="15" x14ac:dyDescent="0.25">
      <c r="A57" s="15"/>
      <c r="B57" s="15"/>
      <c r="C57" s="15"/>
      <c r="D57" s="15"/>
      <c r="E57" s="15"/>
      <c r="F57" s="16"/>
      <c r="G57" s="16"/>
      <c r="H57" s="76"/>
      <c r="I57" s="76"/>
      <c r="J57" s="76"/>
    </row>
  </sheetData>
  <customSheetViews>
    <customSheetView guid="{94FFFF2F-E434-4586-88EB-CD5879477CA6}" showPageBreaks="1" printArea="1" hiddenRows="1" hiddenColumns="1" view="pageBreakPreview" topLeftCell="A32">
      <selection activeCell="I44" sqref="I44"/>
      <rowBreaks count="4" manualBreakCount="4">
        <brk id="16" max="10" man="1"/>
        <brk id="27" max="10" man="1"/>
        <brk id="39" max="10" man="1"/>
        <brk id="46" max="9" man="1"/>
      </rowBreaks>
      <pageMargins left="0.19685039370078741" right="0.19685039370078741" top="0.39370078740157483" bottom="0.19685039370078741" header="0.51181102362204722" footer="0.51181102362204722"/>
      <printOptions horizontalCentered="1"/>
      <pageSetup paperSize="9" scale="76" orientation="landscape" r:id="rId1"/>
      <headerFooter alignWithMargins="0"/>
    </customSheetView>
    <customSheetView guid="{E11F0E49-85B5-4F20-BD5A-A5F895CB6C3F}" showPageBreaks="1" printArea="1" hiddenRows="1" hiddenColumns="1" view="pageBreakPreview" topLeftCell="A41">
      <selection activeCell="K40" sqref="K40"/>
      <rowBreaks count="5" manualBreakCount="5">
        <brk id="15" max="10" man="1"/>
        <brk id="24" max="10" man="1"/>
        <brk id="37" max="10" man="1"/>
        <brk id="50" max="10" man="1"/>
        <brk id="55" max="9" man="1"/>
      </rowBreaks>
      <pageMargins left="0.19685039370078741" right="0.19685039370078741" top="0.39370078740157483" bottom="0.19685039370078741" header="0.51181102362204722" footer="0.51181102362204722"/>
      <printOptions horizontalCentered="1"/>
      <pageSetup paperSize="9" scale="80" orientation="landscape" r:id="rId2"/>
      <headerFooter alignWithMargins="0"/>
    </customSheetView>
  </customSheetViews>
  <mergeCells count="55">
    <mergeCell ref="C6:C10"/>
    <mergeCell ref="K49:K52"/>
    <mergeCell ref="K45:K47"/>
    <mergeCell ref="K41:K43"/>
    <mergeCell ref="K37:K39"/>
    <mergeCell ref="K6:K10"/>
    <mergeCell ref="F45:F47"/>
    <mergeCell ref="D7:D8"/>
    <mergeCell ref="D9:D10"/>
    <mergeCell ref="E6:E10"/>
    <mergeCell ref="F6:F10"/>
    <mergeCell ref="D12:D14"/>
    <mergeCell ref="E45:E47"/>
    <mergeCell ref="C11:F11"/>
    <mergeCell ref="E28:E30"/>
    <mergeCell ref="F28:F30"/>
    <mergeCell ref="C37:C39"/>
    <mergeCell ref="E37:E39"/>
    <mergeCell ref="F37:F39"/>
    <mergeCell ref="C28:C32"/>
    <mergeCell ref="E12:E15"/>
    <mergeCell ref="F12:F15"/>
    <mergeCell ref="D28:D29"/>
    <mergeCell ref="C53:F53"/>
    <mergeCell ref="A56:F56"/>
    <mergeCell ref="C40:F40"/>
    <mergeCell ref="C45:C47"/>
    <mergeCell ref="C27:F27"/>
    <mergeCell ref="C36:F36"/>
    <mergeCell ref="D41:D43"/>
    <mergeCell ref="C41:C43"/>
    <mergeCell ref="E41:E43"/>
    <mergeCell ref="F41:F43"/>
    <mergeCell ref="C48:F48"/>
    <mergeCell ref="C49:C52"/>
    <mergeCell ref="E49:E52"/>
    <mergeCell ref="F49:F52"/>
    <mergeCell ref="D45:D47"/>
    <mergeCell ref="D37:D39"/>
    <mergeCell ref="A1:K1"/>
    <mergeCell ref="A2:A4"/>
    <mergeCell ref="B2:B4"/>
    <mergeCell ref="C2:C4"/>
    <mergeCell ref="D2:D4"/>
    <mergeCell ref="E2:E4"/>
    <mergeCell ref="F2:F4"/>
    <mergeCell ref="H2:J3"/>
    <mergeCell ref="K2:K4"/>
    <mergeCell ref="K28:K35"/>
    <mergeCell ref="K12:K15"/>
    <mergeCell ref="C12:C15"/>
    <mergeCell ref="C16:C24"/>
    <mergeCell ref="E16:E24"/>
    <mergeCell ref="F16:F24"/>
    <mergeCell ref="K16:K24"/>
  </mergeCells>
  <printOptions horizontalCentered="1"/>
  <pageMargins left="0.19685039370078741" right="0.19685039370078741" top="0.39370078740157483" bottom="0.19685039370078741" header="0.51181102362204722" footer="0.51181102362204722"/>
  <pageSetup paperSize="9" scale="80" orientation="landscape" r:id="rId3"/>
  <headerFooter alignWithMargins="0"/>
  <rowBreaks count="4" manualBreakCount="4">
    <brk id="14" max="10" man="1"/>
    <brk id="37" max="10" man="1"/>
    <brk id="50" max="10" man="1"/>
    <brk id="5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01.10.2020</vt:lpstr>
      <vt:lpstr>'01.10.2020'!Заголовки_для_печати</vt:lpstr>
      <vt:lpstr>'01.10.2020'!Область_печати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Гороно</dc:creator>
  <cp:lastModifiedBy>User</cp:lastModifiedBy>
  <cp:lastPrinted>2020-08-10T11:23:04Z</cp:lastPrinted>
  <dcterms:created xsi:type="dcterms:W3CDTF">2017-08-10T07:08:37Z</dcterms:created>
  <dcterms:modified xsi:type="dcterms:W3CDTF">2020-11-17T14:28:22Z</dcterms:modified>
</cp:coreProperties>
</file>